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Tracker" sheetId="2" state="visible" r:id="rId2"/>
    <sheet xmlns:r="http://schemas.openxmlformats.org/officeDocument/2006/relationships" name="Invoicing" sheetId="3" state="visible" r:id="rId3"/>
    <sheet xmlns:r="http://schemas.openxmlformats.org/officeDocument/2006/relationships" name="Discrepanc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1">
    <font>
      <name val="Calibri"/>
      <family val="2"/>
      <color theme="1"/>
      <sz val="11"/>
      <scheme val="minor"/>
    </font>
    <font>
      <b val="1"/>
      <color rgb="00FFFFFF"/>
      <sz val="17"/>
    </font>
    <font>
      <i val="1"/>
      <color rgb="00FFFFFF"/>
      <sz val="10"/>
    </font>
    <font>
      <b val="1"/>
      <color rgb="000099CC"/>
      <sz val="12"/>
    </font>
    <font>
      <b val="1"/>
      <color rgb="00FFFFFF"/>
      <sz val="10"/>
    </font>
    <font>
      <b val="1"/>
      <color rgb="001F3864"/>
      <sz val="26"/>
    </font>
    <font>
      <i val="1"/>
      <color rgb="006A6A6A"/>
      <sz val="9"/>
    </font>
    <font>
      <b val="1"/>
      <color rgb="000099CC"/>
      <sz val="11"/>
    </font>
    <font>
      <color rgb="001F3864"/>
    </font>
    <font>
      <b val="1"/>
      <color rgb="001F3864"/>
    </font>
    <font>
      <b val="1"/>
      <color rgb="00548235"/>
    </font>
    <font>
      <i val="1"/>
      <color rgb="00548235"/>
      <sz val="9"/>
    </font>
    <font>
      <b val="1"/>
      <color rgb="00FFFFFF"/>
      <sz val="11"/>
    </font>
    <font>
      <b val="1"/>
      <color rgb="00FFFFFF"/>
      <sz val="9"/>
    </font>
    <font>
      <b val="1"/>
      <color rgb="00C00000"/>
      <sz val="9"/>
    </font>
    <font>
      <b val="1"/>
      <i val="1"/>
      <color rgb="001F3864"/>
    </font>
    <font>
      <i val="1"/>
      <color rgb="006A6A6A"/>
    </font>
    <font>
      <i val="1"/>
      <color rgb="000099CC"/>
    </font>
    <font>
      <b val="1"/>
      <color rgb="000099CC"/>
    </font>
    <font>
      <b val="1"/>
      <color rgb="00FFFFFF"/>
    </font>
    <font>
      <b val="1"/>
      <color rgb="00C00000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0099CC"/>
      </patternFill>
    </fill>
    <fill>
      <patternFill patternType="solid">
        <fgColor rgb="002E5496"/>
      </patternFill>
    </fill>
    <fill>
      <patternFill patternType="solid">
        <fgColor rgb="00DDEBF7"/>
      </patternFill>
    </fill>
    <fill>
      <patternFill patternType="solid">
        <fgColor rgb="00D6E4F0"/>
      </patternFill>
    </fill>
    <fill>
      <patternFill patternType="solid">
        <fgColor rgb="00EAF3FA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FCEE0"/>
      </left>
      <right style="thin">
        <color rgb="00BFCEE0"/>
      </right>
      <top style="thin">
        <color rgb="00BFCEE0"/>
      </top>
      <bottom style="thin">
        <color rgb="00BFCEE0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pivotButton="0" quotePrefix="0" xfId="0"/>
    <xf numFmtId="0" fontId="4" fillId="4" borderId="0" applyAlignment="1" pivotButton="0" quotePrefix="0" xfId="0">
      <alignment horizontal="center"/>
    </xf>
    <xf numFmtId="164" fontId="5" fillId="5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/>
    </xf>
    <xf numFmtId="0" fontId="7" fillId="0" borderId="0" pivotButton="0" quotePrefix="0" xfId="0"/>
    <xf numFmtId="0" fontId="8" fillId="0" borderId="0" pivotButton="0" quotePrefix="0" xfId="0"/>
    <xf numFmtId="4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6" fillId="0" borderId="0" pivotButton="0" quotePrefix="0" xfId="0"/>
    <xf numFmtId="0" fontId="12" fillId="2" borderId="0" applyAlignment="1" pivotButton="0" quotePrefix="0" xfId="0">
      <alignment vertical="center" indent="1"/>
    </xf>
    <xf numFmtId="0" fontId="13" fillId="4" borderId="1" applyAlignment="1" pivotButton="0" quotePrefix="0" xfId="0">
      <alignment horizontal="center" vertical="center" wrapText="1"/>
    </xf>
    <xf numFmtId="0" fontId="9" fillId="6" borderId="0" applyAlignment="1" pivotButton="0" quotePrefix="0" xfId="0">
      <alignment indent="1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4" fontId="0" fillId="0" borderId="1" pivotButton="0" quotePrefix="0" xfId="0"/>
    <xf numFmtId="4" fontId="0" fillId="5" borderId="1" pivotButton="0" quotePrefix="0" xfId="0"/>
    <xf numFmtId="164" fontId="0" fillId="5" borderId="1" pivotButton="0" quotePrefix="0" xfId="0"/>
    <xf numFmtId="164" fontId="0" fillId="0" borderId="1" pivotButton="0" quotePrefix="0" xfId="0"/>
    <xf numFmtId="0" fontId="14" fillId="0" borderId="1" pivotButton="0" quotePrefix="0" xfId="0"/>
    <xf numFmtId="0" fontId="0" fillId="7" borderId="0" pivotButton="0" quotePrefix="0" xfId="0"/>
    <xf numFmtId="0" fontId="15" fillId="7" borderId="0" pivotButton="0" quotePrefix="0" xfId="0"/>
    <xf numFmtId="4" fontId="9" fillId="7" borderId="0" pivotButton="0" quotePrefix="0" xfId="0"/>
    <xf numFmtId="0" fontId="0" fillId="2" borderId="1" pivotButton="0" quotePrefix="0" xfId="0"/>
    <xf numFmtId="0" fontId="12" fillId="2" borderId="1" pivotButton="0" quotePrefix="0" xfId="0"/>
    <xf numFmtId="4" fontId="12" fillId="2" borderId="1" pivotButton="0" quotePrefix="0" xfId="0"/>
    <xf numFmtId="0" fontId="16" fillId="0" borderId="0" pivotButton="0" quotePrefix="0" xfId="0"/>
    <xf numFmtId="4" fontId="16" fillId="0" borderId="0" pivotButton="0" quotePrefix="0" xfId="0"/>
    <xf numFmtId="0" fontId="17" fillId="0" borderId="0" pivotButton="0" quotePrefix="0" xfId="0"/>
    <xf numFmtId="4" fontId="18" fillId="0" borderId="0" pivotButton="0" quotePrefix="0" xfId="0"/>
    <xf numFmtId="0" fontId="9" fillId="0" borderId="1" pivotButton="0" quotePrefix="0" xfId="0"/>
    <xf numFmtId="0" fontId="0" fillId="5" borderId="1" applyAlignment="1" pivotButton="0" quotePrefix="0" xfId="0">
      <alignment horizontal="center"/>
    </xf>
    <xf numFmtId="0" fontId="16" fillId="0" borderId="1" applyAlignment="1" pivotButton="0" quotePrefix="0" xfId="0">
      <alignment horizontal="center"/>
    </xf>
    <xf numFmtId="0" fontId="0" fillId="2" borderId="0" pivotButton="0" quotePrefix="0" xfId="0"/>
    <xf numFmtId="0" fontId="19" fillId="2" borderId="0" pivotButton="0" quotePrefix="0" xfId="0"/>
    <xf numFmtId="4" fontId="19" fillId="2" borderId="0" pivotButton="0" quotePrefix="0" xfId="0"/>
    <xf numFmtId="4" fontId="20" fillId="0" borderId="1" pivotButton="0" quotePrefix="0" xfId="0"/>
    <xf numFmtId="0" fontId="0" fillId="0" borderId="1" applyAlignment="1" pivotButton="0" quotePrefix="0" xfId="0">
      <alignment vertical="center" wrapText="1"/>
    </xf>
    <xf numFmtId="0" fontId="0" fillId="5" borderId="1" pivotButton="0" quotePrefix="0" xfId="0"/>
    <xf numFmtId="4" fontId="0" fillId="8" borderId="1" pivotButton="0" quotePrefix="0" xfId="0"/>
  </cellXfs>
  <cellStyles count="1">
    <cellStyle name="Normal" xfId="0" builtinId="0" hidden="0"/>
  </cellStyles>
  <dxfs count="2">
    <dxf>
      <font>
        <b val="1"/>
        <color rgb="00C00000"/>
        <sz val="26"/>
      </font>
    </dxf>
    <dxf>
      <font>
        <b val="1"/>
        <color rgb="00548235"/>
        <sz val="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1"/>
  <sheetViews>
    <sheetView showGridLines="0" workbookViewId="0">
      <selection activeCell="A1" sqref="A1"/>
    </sheetView>
  </sheetViews>
  <sheetFormatPr baseColWidth="8" defaultRowHeight="15"/>
  <cols>
    <col width="1.5" customWidth="1" min="1" max="1"/>
    <col width="30" customWidth="1" min="2" max="2"/>
    <col width="18" customWidth="1" min="3" max="3"/>
    <col width="4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2" ht="30" customHeight="1">
      <c r="B2" s="1" t="inlineStr">
        <is>
          <t>SHARK BAY — Bitterns Recycling Field Piping Installation</t>
        </is>
      </c>
    </row>
    <row r="3">
      <c r="B3" s="2" t="inlineStr">
        <is>
          <t>Client: Shark Bay Resources (SALT)  ·  PO-182113  ·  30 D FIME  ·  Delivery 30 Oct 2026</t>
        </is>
      </c>
    </row>
    <row r="4">
      <c r="B4" s="3" t="inlineStr">
        <is>
          <t>GROSS MARGIN — FORECAST vs ACTUAL</t>
        </is>
      </c>
    </row>
    <row r="5">
      <c r="C5" s="4" t="inlineStr">
        <is>
          <t>FORECAST GM %</t>
        </is>
      </c>
      <c r="E5" s="4" t="inlineStr">
        <is>
          <t>ACTUAL GM %</t>
        </is>
      </c>
      <c r="G5" s="4" t="inlineStr">
        <is>
          <t>VARIANCE (pp)</t>
        </is>
      </c>
    </row>
    <row r="6">
      <c r="C6" s="5" t="n">
        <v>0.2</v>
      </c>
      <c r="E6" s="6">
        <f>IF(F14=0,0,(F14-F12)/F14)</f>
        <v/>
      </c>
      <c r="G6" s="6">
        <f>E6-C6</f>
        <v/>
      </c>
    </row>
    <row r="7"/>
    <row r="8">
      <c r="C8" s="7" t="inlineStr">
        <is>
          <t>what we quoted it at (type here)</t>
        </is>
      </c>
      <c r="E8" s="7" t="inlineStr">
        <is>
          <t>live: (received − 2iB cost) ÷ received</t>
        </is>
      </c>
      <c r="G8" s="7" t="inlineStr">
        <is>
          <t>actual − forecast</t>
        </is>
      </c>
    </row>
    <row r="11">
      <c r="B11" s="8" t="inlineStr">
        <is>
          <t>POSITION  (auto from 2iB + your claims)</t>
        </is>
      </c>
    </row>
    <row r="12">
      <c r="B12" s="9" t="inlineStr">
        <is>
          <t>Actual cost to date (2iB invoiced)</t>
        </is>
      </c>
      <c r="F12" s="10" t="n">
        <v>0</v>
      </c>
    </row>
    <row r="13">
      <c r="B13" s="9" t="inlineStr">
        <is>
          <t>Committed cost (2iB POs raised)</t>
        </is>
      </c>
      <c r="C13">
        <f>C6</f>
        <v/>
      </c>
      <c r="F13" s="10" t="n">
        <v>362252.09</v>
      </c>
    </row>
    <row r="14">
      <c r="B14" s="9" t="inlineStr">
        <is>
          <t>Revenue received to date</t>
        </is>
      </c>
      <c r="F14" s="10">
        <f>Invoicing!G50</f>
        <v/>
      </c>
    </row>
    <row r="15">
      <c r="B15" s="9" t="inlineStr">
        <is>
          <t>Revenue invoiced to date</t>
        </is>
      </c>
      <c r="F15" s="10">
        <f>Invoicing!D50</f>
        <v/>
      </c>
    </row>
    <row r="16">
      <c r="B16" s="11" t="inlineStr">
        <is>
          <t>NET CASH ON JOB  (received − actual cost)</t>
        </is>
      </c>
      <c r="F16" s="10">
        <f>F14-F12</f>
        <v/>
      </c>
      <c r="H16" s="12" t="inlineStr">
        <is>
          <t>◄ keep ≥ 0</t>
        </is>
      </c>
    </row>
    <row r="17">
      <c r="B17" s="9" t="inlineStr">
        <is>
          <t>Contract value (ex GST)</t>
        </is>
      </c>
      <c r="C17" t="n">
        <v>2789004.51</v>
      </c>
      <c r="F17" s="10" t="n">
        <v>2789004.51</v>
      </c>
    </row>
    <row r="18">
      <c r="B18" s="9" t="inlineStr">
        <is>
          <t>Forecast cost (contract × (1−fcst GM))</t>
        </is>
      </c>
      <c r="F18" s="10">
        <f>C17*(1-C6)</f>
        <v/>
      </c>
    </row>
    <row r="19">
      <c r="B19" s="9" t="inlineStr">
        <is>
          <t>Forecast profit $</t>
        </is>
      </c>
      <c r="F19" s="10">
        <f>C17-F18</f>
        <v/>
      </c>
    </row>
    <row r="21">
      <c r="B21" s="13" t="inlineStr">
        <is>
          <t>Cost feed: 2iB_Report_-_PO_Detail_Report_-_Raw_-_20260714-1502.csv  ·  6 Shark Bay PO lines matched</t>
        </is>
      </c>
    </row>
  </sheetData>
  <mergeCells count="12">
    <mergeCell ref="E6:F7"/>
    <mergeCell ref="C6:D7"/>
    <mergeCell ref="G6:H7"/>
    <mergeCell ref="B21:H21"/>
    <mergeCell ref="C5:D5"/>
    <mergeCell ref="G5:H5"/>
    <mergeCell ref="E5:F5"/>
    <mergeCell ref="B2:H2"/>
    <mergeCell ref="G8:H8"/>
    <mergeCell ref="B3:H3"/>
    <mergeCell ref="E8:F8"/>
    <mergeCell ref="C8:D8"/>
  </mergeCells>
  <conditionalFormatting sqref="E6">
    <cfRule type="cellIs" priority="1" operator="lessThan" dxfId="0">
      <formula>C6</formula>
    </cfRule>
    <cfRule type="cellIs" priority="2" operator="greaterThanOrEqual" dxfId="1">
      <formula>C6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N102"/>
  <sheetViews>
    <sheetView showGridLines="0" workbookViewId="0">
      <selection activeCell="A1" sqref="A1"/>
    </sheetView>
  </sheetViews>
  <sheetFormatPr baseColWidth="8" defaultRowHeight="15"/>
  <cols>
    <col width="1.5" customWidth="1" min="1" max="1"/>
    <col width="7" customWidth="1" min="2" max="2"/>
    <col width="44" customWidth="1" min="3" max="3"/>
    <col width="6" customWidth="1" min="4" max="4"/>
    <col width="11" customWidth="1" min="5" max="5"/>
    <col width="15" customWidth="1" min="6" max="6"/>
    <col width="14" customWidth="1" min="7" max="7"/>
    <col width="15" customWidth="1" min="8" max="8"/>
    <col width="13" customWidth="1" min="9" max="9"/>
    <col width="7" customWidth="1" min="10" max="10"/>
    <col width="14" customWidth="1" min="11" max="11"/>
    <col width="13" customWidth="1" min="12" max="12"/>
    <col width="7" customWidth="1" min="13" max="13"/>
    <col width="22" customWidth="1" min="14" max="14"/>
  </cols>
  <sheetData>
    <row r="2" ht="24" customHeight="1">
      <c r="B2" s="14" t="inlineStr">
        <is>
          <t>COST, PROGRESS &amp; MARGIN TRACKER — blue cells are yours (Cost Budget · Actual Cost · % Complete); job totals auto-fill from 2iB</t>
        </is>
      </c>
    </row>
    <row r="4" ht="28" customHeight="1">
      <c r="B4" s="15" t="inlineStr">
        <is>
          <t>Item</t>
        </is>
      </c>
      <c r="C4" s="15" t="inlineStr">
        <is>
          <t>Description</t>
        </is>
      </c>
      <c r="D4" s="15" t="inlineStr">
        <is>
          <t>Qty</t>
        </is>
      </c>
      <c r="E4" s="15" t="inlineStr">
        <is>
          <t>UOM</t>
        </is>
      </c>
      <c r="F4" s="15" t="inlineStr">
        <is>
          <t>Contract
Sell (ex GST)</t>
        </is>
      </c>
      <c r="G4" s="15" t="inlineStr">
        <is>
          <t>Cost Budget
(input)</t>
        </is>
      </c>
      <c r="H4" s="15" t="inlineStr">
        <is>
          <t>Actual Cost
(input/2iB)</t>
        </is>
      </c>
      <c r="I4" s="15" t="inlineStr">
        <is>
          <t>Cost var
(bud−act)</t>
        </is>
      </c>
      <c r="J4" s="15" t="inlineStr">
        <is>
          <t>%
Comp</t>
        </is>
      </c>
      <c r="K4" s="15" t="inlineStr">
        <is>
          <t>Revenue
earned</t>
        </is>
      </c>
      <c r="L4" s="15" t="inlineStr">
        <is>
          <t>Margin
to date</t>
        </is>
      </c>
      <c r="M4" s="15" t="inlineStr">
        <is>
          <t>Mgn
%</t>
        </is>
      </c>
      <c r="N4" s="15" t="inlineStr">
        <is>
          <t>Flag</t>
        </is>
      </c>
    </row>
    <row r="5">
      <c r="B5" s="16" t="inlineStr">
        <is>
          <t>1   Project Management &amp; Preliminaries</t>
        </is>
      </c>
    </row>
    <row r="6">
      <c r="B6" s="17" t="inlineStr">
        <is>
          <t>1.1</t>
        </is>
      </c>
      <c r="C6" s="18" t="inlineStr">
        <is>
          <t>PM, Supervision, Admin &amp; Overheads</t>
        </is>
      </c>
      <c r="D6" s="17" t="n">
        <v>1</v>
      </c>
      <c r="E6" s="17" t="inlineStr">
        <is>
          <t>Lump Sum</t>
        </is>
      </c>
      <c r="F6" s="19" t="n">
        <v>243432</v>
      </c>
      <c r="G6" s="20" t="n"/>
      <c r="H6" s="20" t="n"/>
      <c r="I6" s="19">
        <f>G6-H6</f>
        <v/>
      </c>
      <c r="J6" s="21" t="n"/>
      <c r="K6" s="19">
        <f>F6*J6</f>
        <v/>
      </c>
      <c r="L6" s="19">
        <f>K6-H6</f>
        <v/>
      </c>
      <c r="M6" s="22">
        <f>IF(K6=0,"",L6/K6)</f>
        <v/>
      </c>
      <c r="N6" s="23">
        <f>IF(H6&gt;F6,"⚠ COST OVER SELL",IF(AND(G6&gt;0,H6&gt;G6),"⚠ over budget",IF(J6&gt;=1,"✓ complete","")))</f>
        <v/>
      </c>
    </row>
    <row r="7">
      <c r="B7" s="17" t="inlineStr">
        <is>
          <t>1.2</t>
        </is>
      </c>
      <c r="C7" s="18" t="inlineStr">
        <is>
          <t>Site Facilities (Site Hub — renewable powered)</t>
        </is>
      </c>
      <c r="D7" s="17" t="n">
        <v>1</v>
      </c>
      <c r="E7" s="17" t="inlineStr">
        <is>
          <t>Lump Sum</t>
        </is>
      </c>
      <c r="F7" s="19" t="n">
        <v>25725</v>
      </c>
      <c r="G7" s="20" t="n"/>
      <c r="H7" s="20" t="n"/>
      <c r="I7" s="19">
        <f>G7-H7</f>
        <v/>
      </c>
      <c r="J7" s="21" t="n"/>
      <c r="K7" s="19">
        <f>F7*J7</f>
        <v/>
      </c>
      <c r="L7" s="19">
        <f>K7-H7</f>
        <v/>
      </c>
      <c r="M7" s="22">
        <f>IF(K7=0,"",L7/K7)</f>
        <v/>
      </c>
      <c r="N7" s="23">
        <f>IF(H7&gt;F7,"⚠ COST OVER SELL",IF(AND(G7&gt;0,H7&gt;G7),"⚠ over budget",IF(J7&gt;=1,"✓ complete","")))</f>
        <v/>
      </c>
    </row>
    <row r="8">
      <c r="B8" s="24" t="n"/>
      <c r="C8" s="25" t="inlineStr">
        <is>
          <t>Project Management &amp; Preliminaries — subtotal</t>
        </is>
      </c>
      <c r="D8" s="24" t="n"/>
      <c r="E8" s="24" t="n"/>
      <c r="F8" s="26">
        <f>SUM(F6:F7)</f>
        <v/>
      </c>
      <c r="G8" s="26">
        <f>SUM(G6:G7)</f>
        <v/>
      </c>
      <c r="H8" s="26">
        <f>SUM(H6:H7)</f>
        <v/>
      </c>
      <c r="I8" s="24" t="n"/>
      <c r="J8" s="24" t="n"/>
      <c r="K8" s="26">
        <f>SUM(K6:K7)</f>
        <v/>
      </c>
      <c r="L8" s="26">
        <f>SUM(L6:L7)</f>
        <v/>
      </c>
      <c r="M8" s="24" t="n"/>
      <c r="N8" s="24" t="n"/>
    </row>
    <row r="10">
      <c r="B10" s="16" t="inlineStr">
        <is>
          <t>2   Supply</t>
        </is>
      </c>
    </row>
    <row r="11">
      <c r="B11" s="17" t="inlineStr">
        <is>
          <t>2.1</t>
        </is>
      </c>
      <c r="C11" s="18" t="inlineStr">
        <is>
          <t>Contractor Supply as per SOW</t>
        </is>
      </c>
      <c r="D11" s="17" t="n">
        <v>1</v>
      </c>
      <c r="E11" s="17" t="inlineStr">
        <is>
          <t>Lump Sum</t>
        </is>
      </c>
      <c r="F11" s="19" t="n">
        <v>1001335.37</v>
      </c>
      <c r="G11" s="20" t="n"/>
      <c r="H11" s="20" t="n"/>
      <c r="I11" s="19">
        <f>G11-H11</f>
        <v/>
      </c>
      <c r="J11" s="21" t="n"/>
      <c r="K11" s="19">
        <f>F11*J11</f>
        <v/>
      </c>
      <c r="L11" s="19">
        <f>K11-H11</f>
        <v/>
      </c>
      <c r="M11" s="22">
        <f>IF(K11=0,"",L11/K11)</f>
        <v/>
      </c>
      <c r="N11" s="23">
        <f>IF(H11&gt;F11,"⚠ COST OVER SELL",IF(AND(G11&gt;0,H11&gt;G11),"⚠ over budget",IF(J11&gt;=1,"✓ complete","")))</f>
        <v/>
      </c>
    </row>
    <row r="12">
      <c r="B12" s="17" t="inlineStr">
        <is>
          <t>2.2</t>
        </is>
      </c>
      <c r="C12" s="18" t="inlineStr">
        <is>
          <t>Stand Pipe Opt 1 316SS SCH 40</t>
        </is>
      </c>
      <c r="D12" s="17" t="n">
        <v>2</v>
      </c>
      <c r="E12" s="17" t="inlineStr">
        <is>
          <t>Each</t>
        </is>
      </c>
      <c r="F12" s="19" t="n">
        <v>37164</v>
      </c>
      <c r="G12" s="20" t="n"/>
      <c r="H12" s="20" t="n"/>
      <c r="I12" s="19">
        <f>G12-H12</f>
        <v/>
      </c>
      <c r="J12" s="21" t="n"/>
      <c r="K12" s="19">
        <f>F12*J12</f>
        <v/>
      </c>
      <c r="L12" s="19">
        <f>K12-H12</f>
        <v/>
      </c>
      <c r="M12" s="22">
        <f>IF(K12=0,"",L12/K12)</f>
        <v/>
      </c>
      <c r="N12" s="23">
        <f>IF(H12&gt;F12,"⚠ COST OVER SELL",IF(AND(G12&gt;0,H12&gt;G12),"⚠ over budget",IF(J12&gt;=1,"✓ complete","")))</f>
        <v/>
      </c>
    </row>
    <row r="13">
      <c r="B13" s="17" t="inlineStr">
        <is>
          <t>2.3</t>
        </is>
      </c>
      <c r="C13" s="18" t="inlineStr">
        <is>
          <t>Stand Pipe Off Take Tee 560-110</t>
        </is>
      </c>
      <c r="D13" s="17" t="n">
        <v>2</v>
      </c>
      <c r="E13" s="17" t="inlineStr">
        <is>
          <t>Each</t>
        </is>
      </c>
      <c r="F13" s="19" t="n">
        <v>16780</v>
      </c>
      <c r="G13" s="20" t="n"/>
      <c r="H13" s="20" t="n"/>
      <c r="I13" s="19">
        <f>G13-H13</f>
        <v/>
      </c>
      <c r="J13" s="21" t="n"/>
      <c r="K13" s="19">
        <f>F13*J13</f>
        <v/>
      </c>
      <c r="L13" s="19">
        <f>K13-H13</f>
        <v/>
      </c>
      <c r="M13" s="22">
        <f>IF(K13=0,"",L13/K13)</f>
        <v/>
      </c>
      <c r="N13" s="23">
        <f>IF(H13&gt;F13,"⚠ COST OVER SELL",IF(AND(G13&gt;0,H13&gt;G13),"⚠ over budget",IF(J13&gt;=1,"✓ complete","")))</f>
        <v/>
      </c>
    </row>
    <row r="14">
      <c r="B14" s="17" t="inlineStr">
        <is>
          <t>2.4</t>
        </is>
      </c>
      <c r="C14" s="18" t="inlineStr">
        <is>
          <t>Additional Drain Off Take 560-355V</t>
        </is>
      </c>
      <c r="D14" s="17" t="n">
        <v>1</v>
      </c>
      <c r="E14" s="17" t="inlineStr">
        <is>
          <t>Each</t>
        </is>
      </c>
      <c r="F14" s="19" t="n">
        <v>7580</v>
      </c>
      <c r="G14" s="20" t="n"/>
      <c r="H14" s="20" t="n"/>
      <c r="I14" s="19">
        <f>G14-H14</f>
        <v/>
      </c>
      <c r="J14" s="21" t="n"/>
      <c r="K14" s="19">
        <f>F14*J14</f>
        <v/>
      </c>
      <c r="L14" s="19">
        <f>K14-H14</f>
        <v/>
      </c>
      <c r="M14" s="22">
        <f>IF(K14=0,"",L14/K14)</f>
        <v/>
      </c>
      <c r="N14" s="23">
        <f>IF(H14&gt;F14,"⚠ COST OVER SELL",IF(AND(G14&gt;0,H14&gt;G14),"⚠ over budget",IF(J14&gt;=1,"✓ complete","")))</f>
        <v/>
      </c>
    </row>
    <row r="15">
      <c r="B15" s="24" t="n"/>
      <c r="C15" s="25" t="inlineStr">
        <is>
          <t>Supply — subtotal</t>
        </is>
      </c>
      <c r="D15" s="24" t="n"/>
      <c r="E15" s="24" t="n"/>
      <c r="F15" s="26">
        <f>SUM(F11:F14)</f>
        <v/>
      </c>
      <c r="G15" s="26">
        <f>SUM(G11:G14)</f>
        <v/>
      </c>
      <c r="H15" s="26">
        <f>SUM(H11:H14)</f>
        <v/>
      </c>
      <c r="I15" s="24" t="n"/>
      <c r="J15" s="24" t="n"/>
      <c r="K15" s="26">
        <f>SUM(K11:K14)</f>
        <v/>
      </c>
      <c r="L15" s="26">
        <f>SUM(L11:L14)</f>
        <v/>
      </c>
      <c r="M15" s="24" t="n"/>
      <c r="N15" s="24" t="n"/>
    </row>
    <row r="17">
      <c r="B17" s="16" t="inlineStr">
        <is>
          <t>3   Mobilisation / Setup / Demobilisation</t>
        </is>
      </c>
    </row>
    <row r="18">
      <c r="B18" s="17" t="inlineStr">
        <is>
          <t>3.1</t>
        </is>
      </c>
      <c r="C18" s="18" t="inlineStr">
        <is>
          <t>Mobilisation</t>
        </is>
      </c>
      <c r="D18" s="17" t="n">
        <v>1</v>
      </c>
      <c r="E18" s="17" t="inlineStr">
        <is>
          <t>Lump Sum</t>
        </is>
      </c>
      <c r="F18" s="19" t="n">
        <v>76510.72</v>
      </c>
      <c r="G18" s="20" t="n"/>
      <c r="H18" s="20" t="n"/>
      <c r="I18" s="19">
        <f>G18-H18</f>
        <v/>
      </c>
      <c r="J18" s="21" t="n"/>
      <c r="K18" s="19">
        <f>F18*J18</f>
        <v/>
      </c>
      <c r="L18" s="19">
        <f>K18-H18</f>
        <v/>
      </c>
      <c r="M18" s="22">
        <f>IF(K18=0,"",L18/K18)</f>
        <v/>
      </c>
      <c r="N18" s="23">
        <f>IF(H18&gt;F18,"⚠ COST OVER SELL",IF(AND(G18&gt;0,H18&gt;G18),"⚠ over budget",IF(J18&gt;=1,"✓ complete","")))</f>
        <v/>
      </c>
    </row>
    <row r="19">
      <c r="B19" s="17" t="inlineStr">
        <is>
          <t>3.2</t>
        </is>
      </c>
      <c r="C19" s="18" t="inlineStr">
        <is>
          <t>Demobilisation</t>
        </is>
      </c>
      <c r="D19" s="17" t="n">
        <v>1</v>
      </c>
      <c r="E19" s="17" t="inlineStr">
        <is>
          <t>Lump Sum</t>
        </is>
      </c>
      <c r="F19" s="19" t="n">
        <v>54367.72</v>
      </c>
      <c r="G19" s="20" t="n"/>
      <c r="H19" s="20" t="n"/>
      <c r="I19" s="19">
        <f>G19-H19</f>
        <v/>
      </c>
      <c r="J19" s="21" t="n"/>
      <c r="K19" s="19">
        <f>F19*J19</f>
        <v/>
      </c>
      <c r="L19" s="19">
        <f>K19-H19</f>
        <v/>
      </c>
      <c r="M19" s="22">
        <f>IF(K19=0,"",L19/K19)</f>
        <v/>
      </c>
      <c r="N19" s="23">
        <f>IF(H19&gt;F19,"⚠ COST OVER SELL",IF(AND(G19&gt;0,H19&gt;G19),"⚠ over budget",IF(J19&gt;=1,"✓ complete","")))</f>
        <v/>
      </c>
    </row>
    <row r="20">
      <c r="B20" s="17" t="inlineStr">
        <is>
          <t>3.3</t>
        </is>
      </c>
      <c r="C20" s="18" t="inlineStr">
        <is>
          <t>Freight of Equipment Return</t>
        </is>
      </c>
      <c r="D20" s="17" t="n">
        <v>1</v>
      </c>
      <c r="E20" s="17" t="inlineStr">
        <is>
          <t>Lump Sum</t>
        </is>
      </c>
      <c r="F20" s="19" t="n">
        <v>71064</v>
      </c>
      <c r="G20" s="20" t="n"/>
      <c r="H20" s="20" t="n"/>
      <c r="I20" s="19">
        <f>G20-H20</f>
        <v/>
      </c>
      <c r="J20" s="21" t="n"/>
      <c r="K20" s="19">
        <f>F20*J20</f>
        <v/>
      </c>
      <c r="L20" s="19">
        <f>K20-H20</f>
        <v/>
      </c>
      <c r="M20" s="22">
        <f>IF(K20=0,"",L20/K20)</f>
        <v/>
      </c>
      <c r="N20" s="23">
        <f>IF(H20&gt;F20,"⚠ COST OVER SELL",IF(AND(G20&gt;0,H20&gt;G20),"⚠ over budget",IF(J20&gt;=1,"✓ complete","")))</f>
        <v/>
      </c>
    </row>
    <row r="21">
      <c r="B21" s="24" t="n"/>
      <c r="C21" s="25" t="inlineStr">
        <is>
          <t>Mobilisation / Setup / Demobilisation — subtotal</t>
        </is>
      </c>
      <c r="D21" s="24" t="n"/>
      <c r="E21" s="24" t="n"/>
      <c r="F21" s="26">
        <f>SUM(F18:F20)</f>
        <v/>
      </c>
      <c r="G21" s="26">
        <f>SUM(G18:G20)</f>
        <v/>
      </c>
      <c r="H21" s="26">
        <f>SUM(H18:H20)</f>
        <v/>
      </c>
      <c r="I21" s="24" t="n"/>
      <c r="J21" s="24" t="n"/>
      <c r="K21" s="26">
        <f>SUM(K18:K20)</f>
        <v/>
      </c>
      <c r="L21" s="26">
        <f>SUM(L18:L20)</f>
        <v/>
      </c>
      <c r="M21" s="24" t="n"/>
      <c r="N21" s="24" t="n"/>
    </row>
    <row r="23">
      <c r="B23" s="16" t="inlineStr">
        <is>
          <t>4   Site Installation Works</t>
        </is>
      </c>
    </row>
    <row r="24">
      <c r="B24" s="17" t="inlineStr">
        <is>
          <t>4.1</t>
        </is>
      </c>
      <c r="C24" s="18" t="inlineStr">
        <is>
          <t>Unloading of Pipe — 58 trucks</t>
        </is>
      </c>
      <c r="D24" s="17" t="n">
        <v>1</v>
      </c>
      <c r="E24" s="17" t="inlineStr">
        <is>
          <t>Days</t>
        </is>
      </c>
      <c r="F24" s="19" t="n">
        <v>85176</v>
      </c>
      <c r="G24" s="20" t="n"/>
      <c r="H24" s="20" t="n"/>
      <c r="I24" s="19">
        <f>G24-H24</f>
        <v/>
      </c>
      <c r="J24" s="21" t="n"/>
      <c r="K24" s="19">
        <f>F24*J24</f>
        <v/>
      </c>
      <c r="L24" s="19">
        <f>K24-H24</f>
        <v/>
      </c>
      <c r="M24" s="22">
        <f>IF(K24=0,"",L24/K24)</f>
        <v/>
      </c>
      <c r="N24" s="23">
        <f>IF(H24&gt;F24,"⚠ COST OVER SELL",IF(AND(G24&gt;0,H24&gt;G24),"⚠ over budget",IF(J24&gt;=1,"✓ complete","")))</f>
        <v/>
      </c>
    </row>
    <row r="25">
      <c r="B25" s="17" t="inlineStr">
        <is>
          <t>4.2</t>
        </is>
      </c>
      <c r="C25" s="18" t="inlineStr">
        <is>
          <t>3,000m of 560 PN8 PE100 SDR21</t>
        </is>
      </c>
      <c r="D25" s="17" t="n">
        <v>1</v>
      </c>
      <c r="E25" s="17" t="inlineStr">
        <is>
          <t>Days</t>
        </is>
      </c>
      <c r="F25" s="19" t="n">
        <v>49826.7</v>
      </c>
      <c r="G25" s="20" t="n"/>
      <c r="H25" s="20" t="n"/>
      <c r="I25" s="19">
        <f>G25-H25</f>
        <v/>
      </c>
      <c r="J25" s="21" t="n"/>
      <c r="K25" s="19">
        <f>F25*J25</f>
        <v/>
      </c>
      <c r="L25" s="19">
        <f>K25-H25</f>
        <v/>
      </c>
      <c r="M25" s="22">
        <f>IF(K25=0,"",L25/K25)</f>
        <v/>
      </c>
      <c r="N25" s="23">
        <f>IF(H25&gt;F25,"⚠ COST OVER SELL",IF(AND(G25&gt;0,H25&gt;G25),"⚠ over budget",IF(J25&gt;=1,"✓ complete","")))</f>
        <v/>
      </c>
    </row>
    <row r="26">
      <c r="B26" s="17" t="inlineStr">
        <is>
          <t>4.3</t>
        </is>
      </c>
      <c r="C26" s="18" t="inlineStr">
        <is>
          <t>14,800m of 560 PN6.3 PE100 SDR26</t>
        </is>
      </c>
      <c r="D26" s="17" t="n">
        <v>1</v>
      </c>
      <c r="E26" s="17" t="inlineStr">
        <is>
          <t>Days</t>
        </is>
      </c>
      <c r="F26" s="19" t="n">
        <v>298145.4</v>
      </c>
      <c r="G26" s="20" t="n"/>
      <c r="H26" s="20" t="n"/>
      <c r="I26" s="19">
        <f>G26-H26</f>
        <v/>
      </c>
      <c r="J26" s="21" t="n"/>
      <c r="K26" s="19">
        <f>F26*J26</f>
        <v/>
      </c>
      <c r="L26" s="19">
        <f>K26-H26</f>
        <v/>
      </c>
      <c r="M26" s="22">
        <f>IF(K26=0,"",L26/K26)</f>
        <v/>
      </c>
      <c r="N26" s="23">
        <f>IF(H26&gt;F26,"⚠ COST OVER SELL",IF(AND(G26&gt;0,H26&gt;G26),"⚠ over budget",IF(J26&gt;=1,"✓ complete","")))</f>
        <v/>
      </c>
    </row>
    <row r="27">
      <c r="B27" s="17" t="inlineStr">
        <is>
          <t>5.0</t>
        </is>
      </c>
      <c r="C27" s="18" t="inlineStr">
        <is>
          <t>3,200m of 560 PN10 PE100 SDR21</t>
        </is>
      </c>
      <c r="D27" s="17" t="n">
        <v>1</v>
      </c>
      <c r="E27" s="17" t="inlineStr">
        <is>
          <t>Days</t>
        </is>
      </c>
      <c r="F27" s="19" t="n">
        <v>54362.7</v>
      </c>
      <c r="G27" s="20" t="n"/>
      <c r="H27" s="20" t="n"/>
      <c r="I27" s="19">
        <f>G27-H27</f>
        <v/>
      </c>
      <c r="J27" s="21" t="n"/>
      <c r="K27" s="19">
        <f>F27*J27</f>
        <v/>
      </c>
      <c r="L27" s="19">
        <f>K27-H27</f>
        <v/>
      </c>
      <c r="M27" s="22">
        <f>IF(K27=0,"",L27/K27)</f>
        <v/>
      </c>
      <c r="N27" s="23">
        <f>IF(H27&gt;F27,"⚠ COST OVER SELL",IF(AND(G27&gt;0,H27&gt;G27),"⚠ over budget",IF(J27&gt;=1,"✓ complete","")))</f>
        <v/>
      </c>
    </row>
    <row r="28">
      <c r="B28" s="17" t="inlineStr">
        <is>
          <t>4.4</t>
        </is>
      </c>
      <c r="C28" s="18" t="inlineStr">
        <is>
          <t>750m of 355 PN8 PE100 SDR17</t>
        </is>
      </c>
      <c r="D28" s="17" t="n">
        <v>1</v>
      </c>
      <c r="E28" s="17" t="inlineStr">
        <is>
          <t>Days</t>
        </is>
      </c>
      <c r="F28" s="19" t="n">
        <v>9147.6</v>
      </c>
      <c r="G28" s="20" t="n"/>
      <c r="H28" s="20" t="n"/>
      <c r="I28" s="19">
        <f>G28-H28</f>
        <v/>
      </c>
      <c r="J28" s="21" t="n"/>
      <c r="K28" s="19">
        <f>F28*J28</f>
        <v/>
      </c>
      <c r="L28" s="19">
        <f>K28-H28</f>
        <v/>
      </c>
      <c r="M28" s="22">
        <f>IF(K28=0,"",L28/K28)</f>
        <v/>
      </c>
      <c r="N28" s="23">
        <f>IF(H28&gt;F28,"⚠ COST OVER SELL",IF(AND(G28&gt;0,H28&gt;G28),"⚠ over budget",IF(J28&gt;=1,"✓ complete","")))</f>
        <v/>
      </c>
    </row>
    <row r="29">
      <c r="B29" s="17" t="inlineStr">
        <is>
          <t>4.5</t>
        </is>
      </c>
      <c r="C29" s="18" t="inlineStr">
        <is>
          <t>Road Crossings x 10</t>
        </is>
      </c>
      <c r="D29" s="17" t="n">
        <v>1</v>
      </c>
      <c r="E29" s="17" t="inlineStr">
        <is>
          <t>Days</t>
        </is>
      </c>
      <c r="F29" s="19" t="n">
        <v>108595.2</v>
      </c>
      <c r="G29" s="20" t="n"/>
      <c r="H29" s="20" t="n"/>
      <c r="I29" s="19">
        <f>G29-H29</f>
        <v/>
      </c>
      <c r="J29" s="21" t="n"/>
      <c r="K29" s="19">
        <f>F29*J29</f>
        <v/>
      </c>
      <c r="L29" s="19">
        <f>K29-H29</f>
        <v/>
      </c>
      <c r="M29" s="22">
        <f>IF(K29=0,"",L29/K29)</f>
        <v/>
      </c>
      <c r="N29" s="23">
        <f>IF(H29&gt;F29,"⚠ COST OVER SELL",IF(AND(G29&gt;0,H29&gt;G29),"⚠ over budget",IF(J29&gt;=1,"✓ complete","")))</f>
        <v/>
      </c>
    </row>
    <row r="30">
      <c r="B30" s="17" t="inlineStr">
        <is>
          <t>4.6</t>
        </is>
      </c>
      <c r="C30" s="18" t="inlineStr">
        <is>
          <t>ARV Tie In's 560</t>
        </is>
      </c>
      <c r="D30" s="17" t="n">
        <v>1</v>
      </c>
      <c r="E30" s="17" t="inlineStr">
        <is>
          <t>Days</t>
        </is>
      </c>
      <c r="F30" s="19" t="n">
        <v>62130.6</v>
      </c>
      <c r="G30" s="20" t="n"/>
      <c r="H30" s="20" t="n"/>
      <c r="I30" s="19">
        <f>G30-H30</f>
        <v/>
      </c>
      <c r="J30" s="21" t="n"/>
      <c r="K30" s="19">
        <f>F30*J30</f>
        <v/>
      </c>
      <c r="L30" s="19">
        <f>K30-H30</f>
        <v/>
      </c>
      <c r="M30" s="22">
        <f>IF(K30=0,"",L30/K30)</f>
        <v/>
      </c>
      <c r="N30" s="23">
        <f>IF(H30&gt;F30,"⚠ COST OVER SELL",IF(AND(G30&gt;0,H30&gt;G30),"⚠ over budget",IF(J30&gt;=1,"✓ complete","")))</f>
        <v/>
      </c>
    </row>
    <row r="31">
      <c r="B31" s="17" t="inlineStr">
        <is>
          <t>4.7</t>
        </is>
      </c>
      <c r="C31" s="18" t="inlineStr">
        <is>
          <t>Flush Water Tie In</t>
        </is>
      </c>
      <c r="D31" s="17" t="n">
        <v>1</v>
      </c>
      <c r="E31" s="17" t="inlineStr">
        <is>
          <t>Days</t>
        </is>
      </c>
      <c r="F31" s="19" t="n">
        <v>6293.7</v>
      </c>
      <c r="G31" s="20" t="n"/>
      <c r="H31" s="20" t="n"/>
      <c r="I31" s="19">
        <f>G31-H31</f>
        <v/>
      </c>
      <c r="J31" s="21" t="n"/>
      <c r="K31" s="19">
        <f>F31*J31</f>
        <v/>
      </c>
      <c r="L31" s="19">
        <f>K31-H31</f>
        <v/>
      </c>
      <c r="M31" s="22">
        <f>IF(K31=0,"",L31/K31)</f>
        <v/>
      </c>
      <c r="N31" s="23">
        <f>IF(H31&gt;F31,"⚠ COST OVER SELL",IF(AND(G31&gt;0,H31&gt;G31),"⚠ over budget",IF(J31&gt;=1,"✓ complete","")))</f>
        <v/>
      </c>
    </row>
    <row r="32">
      <c r="B32" s="17" t="inlineStr">
        <is>
          <t>4.8</t>
        </is>
      </c>
      <c r="C32" s="18" t="inlineStr">
        <is>
          <t>Earth Mounding</t>
        </is>
      </c>
      <c r="D32" s="17" t="n">
        <v>1</v>
      </c>
      <c r="E32" s="17" t="inlineStr">
        <is>
          <t>Days</t>
        </is>
      </c>
      <c r="F32" s="19" t="n">
        <v>55692</v>
      </c>
      <c r="G32" s="20" t="n"/>
      <c r="H32" s="20" t="n"/>
      <c r="I32" s="19">
        <f>G32-H32</f>
        <v/>
      </c>
      <c r="J32" s="21" t="n"/>
      <c r="K32" s="19">
        <f>F32*J32</f>
        <v/>
      </c>
      <c r="L32" s="19">
        <f>K32-H32</f>
        <v/>
      </c>
      <c r="M32" s="22">
        <f>IF(K32=0,"",L32/K32)</f>
        <v/>
      </c>
      <c r="N32" s="23">
        <f>IF(H32&gt;F32,"⚠ COST OVER SELL",IF(AND(G32&gt;0,H32&gt;G32),"⚠ over budget",IF(J32&gt;=1,"✓ complete","")))</f>
        <v/>
      </c>
    </row>
    <row r="33">
      <c r="B33" s="17" t="inlineStr">
        <is>
          <t>4.9</t>
        </is>
      </c>
      <c r="C33" s="18" t="inlineStr">
        <is>
          <t>Flow Meters / Actuated Valve / Scour Drain Tee</t>
        </is>
      </c>
      <c r="D33" s="17" t="n">
        <v>1</v>
      </c>
      <c r="E33" s="17" t="inlineStr">
        <is>
          <t>Days</t>
        </is>
      </c>
      <c r="F33" s="19" t="n">
        <v>39138.75</v>
      </c>
      <c r="G33" s="20" t="n"/>
      <c r="H33" s="20" t="n"/>
      <c r="I33" s="19">
        <f>G33-H33</f>
        <v/>
      </c>
      <c r="J33" s="21" t="n"/>
      <c r="K33" s="19">
        <f>F33*J33</f>
        <v/>
      </c>
      <c r="L33" s="19">
        <f>K33-H33</f>
        <v/>
      </c>
      <c r="M33" s="22">
        <f>IF(K33=0,"",L33/K33)</f>
        <v/>
      </c>
      <c r="N33" s="23">
        <f>IF(H33&gt;F33,"⚠ COST OVER SELL",IF(AND(G33&gt;0,H33&gt;G33),"⚠ over budget",IF(J33&gt;=1,"✓ complete","")))</f>
        <v/>
      </c>
    </row>
    <row r="34">
      <c r="B34" s="17" t="inlineStr">
        <is>
          <t>5.1</t>
        </is>
      </c>
      <c r="C34" s="18" t="inlineStr">
        <is>
          <t>Install 2x Standpipe</t>
        </is>
      </c>
      <c r="D34" s="17" t="n">
        <v>1</v>
      </c>
      <c r="E34" s="17" t="inlineStr">
        <is>
          <t>Days</t>
        </is>
      </c>
      <c r="F34" s="19" t="n">
        <v>21404.25</v>
      </c>
      <c r="G34" s="20" t="n"/>
      <c r="H34" s="20" t="n"/>
      <c r="I34" s="19">
        <f>G34-H34</f>
        <v/>
      </c>
      <c r="J34" s="21" t="n"/>
      <c r="K34" s="19">
        <f>F34*J34</f>
        <v/>
      </c>
      <c r="L34" s="19">
        <f>K34-H34</f>
        <v/>
      </c>
      <c r="M34" s="22">
        <f>IF(K34=0,"",L34/K34)</f>
        <v/>
      </c>
      <c r="N34" s="23">
        <f>IF(H34&gt;F34,"⚠ COST OVER SELL",IF(AND(G34&gt;0,H34&gt;G34),"⚠ over budget",IF(J34&gt;=1,"✓ complete","")))</f>
        <v/>
      </c>
    </row>
    <row r="35">
      <c r="B35" s="24" t="n"/>
      <c r="C35" s="25" t="inlineStr">
        <is>
          <t>Site Installation Works — subtotal</t>
        </is>
      </c>
      <c r="D35" s="24" t="n"/>
      <c r="E35" s="24" t="n"/>
      <c r="F35" s="26">
        <f>SUM(F24:F34)</f>
        <v/>
      </c>
      <c r="G35" s="26">
        <f>SUM(G24:G34)</f>
        <v/>
      </c>
      <c r="H35" s="26">
        <f>SUM(H24:H34)</f>
        <v/>
      </c>
      <c r="I35" s="24" t="n"/>
      <c r="J35" s="24" t="n"/>
      <c r="K35" s="26">
        <f>SUM(K24:K34)</f>
        <v/>
      </c>
      <c r="L35" s="26">
        <f>SUM(L24:L34)</f>
        <v/>
      </c>
      <c r="M35" s="24" t="n"/>
      <c r="N35" s="24" t="n"/>
    </row>
    <row r="37">
      <c r="B37" s="16" t="inlineStr">
        <is>
          <t>6   Other</t>
        </is>
      </c>
    </row>
    <row r="38">
      <c r="B38" s="17" t="inlineStr">
        <is>
          <t>6.1</t>
        </is>
      </c>
      <c r="C38" s="18" t="inlineStr">
        <is>
          <t>Pre-Contract Legal Costs</t>
        </is>
      </c>
      <c r="D38" s="17" t="n">
        <v>1</v>
      </c>
      <c r="E38" s="17" t="inlineStr">
        <is>
          <t>Lump Sum</t>
        </is>
      </c>
      <c r="F38" s="19" t="n">
        <v>20000</v>
      </c>
      <c r="G38" s="20" t="n"/>
      <c r="H38" s="20" t="n"/>
      <c r="I38" s="19">
        <f>G38-H38</f>
        <v/>
      </c>
      <c r="J38" s="21" t="n"/>
      <c r="K38" s="19">
        <f>F38*J38</f>
        <v/>
      </c>
      <c r="L38" s="19">
        <f>K38-H38</f>
        <v/>
      </c>
      <c r="M38" s="22">
        <f>IF(K38=0,"",L38/K38)</f>
        <v/>
      </c>
      <c r="N38" s="23">
        <f>IF(H38&gt;F38,"⚠ COST OVER SELL",IF(AND(G38&gt;0,H38&gt;G38),"⚠ over budget",IF(J38&gt;=1,"✓ complete","")))</f>
        <v/>
      </c>
    </row>
    <row r="39">
      <c r="B39" s="17" t="inlineStr">
        <is>
          <t>6.2</t>
        </is>
      </c>
      <c r="C39" s="18" t="inlineStr">
        <is>
          <t>Survey</t>
        </is>
      </c>
      <c r="D39" s="17" t="n">
        <v>1</v>
      </c>
      <c r="E39" s="17" t="inlineStr">
        <is>
          <t>Days</t>
        </is>
      </c>
      <c r="F39" s="19" t="n">
        <v>28576.8</v>
      </c>
      <c r="G39" s="20" t="n"/>
      <c r="H39" s="20" t="n"/>
      <c r="I39" s="19">
        <f>G39-H39</f>
        <v/>
      </c>
      <c r="J39" s="21" t="n"/>
      <c r="K39" s="19">
        <f>F39*J39</f>
        <v/>
      </c>
      <c r="L39" s="19">
        <f>K39-H39</f>
        <v/>
      </c>
      <c r="M39" s="22">
        <f>IF(K39=0,"",L39/K39)</f>
        <v/>
      </c>
      <c r="N39" s="23">
        <f>IF(H39&gt;F39,"⚠ COST OVER SELL",IF(AND(G39&gt;0,H39&gt;G39),"⚠ over budget",IF(J39&gt;=1,"✓ complete","")))</f>
        <v/>
      </c>
    </row>
    <row r="40">
      <c r="B40" s="17" t="inlineStr">
        <is>
          <t>6.3</t>
        </is>
      </c>
      <c r="C40" s="18" t="inlineStr">
        <is>
          <t>Freight of Pipe — 58 Trailers (Perth)</t>
        </is>
      </c>
      <c r="D40" s="17" t="n">
        <v>1</v>
      </c>
      <c r="E40" s="17" t="inlineStr">
        <is>
          <t>Lump Sum</t>
        </is>
      </c>
      <c r="F40" s="19" t="n">
        <v>416556</v>
      </c>
      <c r="G40" s="20" t="n"/>
      <c r="H40" s="20" t="n"/>
      <c r="I40" s="19">
        <f>G40-H40</f>
        <v/>
      </c>
      <c r="J40" s="21" t="n"/>
      <c r="K40" s="19">
        <f>F40*J40</f>
        <v/>
      </c>
      <c r="L40" s="19">
        <f>K40-H40</f>
        <v/>
      </c>
      <c r="M40" s="22">
        <f>IF(K40=0,"",L40/K40)</f>
        <v/>
      </c>
      <c r="N40" s="23">
        <f>IF(H40&gt;F40,"⚠ COST OVER SELL",IF(AND(G40&gt;0,H40&gt;G40),"⚠ over budget",IF(J40&gt;=1,"✓ complete","")))</f>
        <v/>
      </c>
    </row>
    <row r="41">
      <c r="B41" s="24" t="n"/>
      <c r="C41" s="25" t="inlineStr">
        <is>
          <t>Other — subtotal</t>
        </is>
      </c>
      <c r="D41" s="24" t="n"/>
      <c r="E41" s="24" t="n"/>
      <c r="F41" s="26">
        <f>SUM(F38:F40)</f>
        <v/>
      </c>
      <c r="G41" s="26">
        <f>SUM(G38:G40)</f>
        <v/>
      </c>
      <c r="H41" s="26">
        <f>SUM(H38:H40)</f>
        <v/>
      </c>
      <c r="I41" s="24" t="n"/>
      <c r="J41" s="24" t="n"/>
      <c r="K41" s="26">
        <f>SUM(K38:K40)</f>
        <v/>
      </c>
      <c r="L41" s="26">
        <f>SUM(L38:L40)</f>
        <v/>
      </c>
      <c r="M41" s="24" t="n"/>
      <c r="N41" s="24" t="n"/>
    </row>
    <row r="100">
      <c r="B100" s="27" t="n"/>
      <c r="C100" s="28" t="inlineStr">
        <is>
          <t>CONTRACT TOTAL (PO-182113)</t>
        </is>
      </c>
      <c r="D100" s="27" t="n"/>
      <c r="E100" s="27" t="n"/>
      <c r="F100" s="29">
        <f>F8+F15+F21+F35+F41</f>
        <v/>
      </c>
      <c r="G100" s="29">
        <f>G8+G15+G21+G35+G41</f>
        <v/>
      </c>
      <c r="H100" s="29">
        <f>H8+H15+H21+H35+H41</f>
        <v/>
      </c>
      <c r="I100" s="27" t="n"/>
      <c r="J100" s="27" t="n"/>
      <c r="K100" s="29">
        <f>K8+K15+K21+K35+K41</f>
        <v/>
      </c>
      <c r="L100" s="29">
        <f>L8+L15+L21+L35+L41</f>
        <v/>
      </c>
      <c r="M100" s="27" t="n"/>
      <c r="N100" s="27" t="n"/>
    </row>
    <row r="101">
      <c r="C101" s="30" t="inlineStr">
        <is>
          <t>Check vs PO ($2,789,004.51):</t>
        </is>
      </c>
      <c r="F101" s="31">
        <f>F100-2789004.51</f>
        <v/>
      </c>
    </row>
    <row r="102">
      <c r="C102" s="32" t="inlineStr">
        <is>
          <t xml:space="preserve">2iB job actual cost (auto): </t>
        </is>
      </c>
      <c r="F102" s="33" t="n">
        <v>0</v>
      </c>
    </row>
  </sheetData>
  <mergeCells count="6">
    <mergeCell ref="B5:N5"/>
    <mergeCell ref="B37:N37"/>
    <mergeCell ref="B23:N23"/>
    <mergeCell ref="B17:N17"/>
    <mergeCell ref="B2:N2"/>
    <mergeCell ref="B10:N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K51"/>
  <sheetViews>
    <sheetView showGridLines="0" workbookViewId="0">
      <selection activeCell="A1" sqref="A1"/>
    </sheetView>
  </sheetViews>
  <sheetFormatPr baseColWidth="8" defaultRowHeight="15"/>
  <cols>
    <col width="1.5" customWidth="1" min="1" max="1"/>
    <col width="9" customWidth="1" min="2" max="2"/>
    <col width="30" customWidth="1" min="3" max="3"/>
    <col width="14" customWidth="1" min="4" max="4"/>
    <col width="13" customWidth="1" min="5" max="5"/>
    <col width="15" customWidth="1" min="6" max="6"/>
    <col width="14" customWidth="1" min="7" max="7"/>
    <col width="13" customWidth="1" min="8" max="8"/>
    <col width="13" customWidth="1" min="9" max="9"/>
    <col width="12" customWidth="1" min="10" max="10"/>
    <col width="16" customWidth="1" min="11" max="11"/>
  </cols>
  <sheetData>
    <row r="2" ht="24" customHeight="1">
      <c r="B2" s="14" t="inlineStr">
        <is>
          <t>INVOICING &amp; PROGRESS CLAIMS — 30% now (mob+materials) → bulk end of month 2 → progress to completion</t>
        </is>
      </c>
    </row>
    <row r="4">
      <c r="B4" s="15" t="inlineStr">
        <is>
          <t>Claim #</t>
        </is>
      </c>
      <c r="C4" s="15" t="inlineStr">
        <is>
          <t>Description</t>
        </is>
      </c>
      <c r="D4" s="15" t="inlineStr">
        <is>
          <t>Amount
ex GST</t>
        </is>
      </c>
      <c r="E4" s="15" t="inlineStr">
        <is>
          <t>GST</t>
        </is>
      </c>
      <c r="F4" s="15" t="inlineStr">
        <is>
          <t>Total
incl GST</t>
        </is>
      </c>
      <c r="G4" s="15" t="inlineStr">
        <is>
          <t>Received
(input)</t>
        </is>
      </c>
      <c r="H4" s="15" t="inlineStr">
        <is>
          <t>Date
invoiced</t>
        </is>
      </c>
      <c r="I4" s="15" t="inlineStr">
        <is>
          <t>Due (30
FIME)</t>
        </is>
      </c>
      <c r="J4" s="15" t="inlineStr">
        <is>
          <t>Date
paid</t>
        </is>
      </c>
      <c r="K4" s="15" t="inlineStr">
        <is>
          <t>Status</t>
        </is>
      </c>
    </row>
    <row r="5">
      <c r="B5" s="34" t="inlineStr">
        <is>
          <t>Claim 1</t>
        </is>
      </c>
      <c r="C5" s="18" t="inlineStr">
        <is>
          <t>Mobilisation + materials deposit + preliminaries (≈30%)</t>
        </is>
      </c>
      <c r="D5" s="20" t="n">
        <v>836701.35</v>
      </c>
      <c r="E5" s="19">
        <f>D5*0.1</f>
        <v/>
      </c>
      <c r="F5" s="19">
        <f>D5+E5</f>
        <v/>
      </c>
      <c r="G5" s="20" t="n"/>
      <c r="H5" s="35" t="inlineStr">
        <is>
          <t>Jul 2026</t>
        </is>
      </c>
      <c r="I5" s="36" t="inlineStr">
        <is>
          <t>~30 Aug 2026</t>
        </is>
      </c>
      <c r="J5" s="35" t="n"/>
      <c r="K5" s="18">
        <f>IF(G5&gt;=F5,"✓ PAID",IF(G5&gt;0,"part-paid",IF(D5&gt;0,"to invoice","")))</f>
        <v/>
      </c>
    </row>
    <row r="6">
      <c r="B6" s="34" t="inlineStr">
        <is>
          <t>Claim 2</t>
        </is>
      </c>
      <c r="C6" s="18" t="inlineStr">
        <is>
          <t>All materials supplied + mobilisation + progress claim</t>
        </is>
      </c>
      <c r="D6" s="20" t="n"/>
      <c r="E6" s="19">
        <f>D6*0.1</f>
        <v/>
      </c>
      <c r="F6" s="19">
        <f>D6+E6</f>
        <v/>
      </c>
      <c r="G6" s="20" t="n"/>
      <c r="H6" s="35" t="inlineStr">
        <is>
          <t>end Aug 2026</t>
        </is>
      </c>
      <c r="I6" s="36" t="inlineStr">
        <is>
          <t>~30 Sep 2026</t>
        </is>
      </c>
      <c r="J6" s="35" t="n"/>
      <c r="K6" s="18">
        <f>IF(G6&gt;=F6,"✓ PAID",IF(G6&gt;0,"part-paid",IF(D6&gt;0,"to invoice","")))</f>
        <v/>
      </c>
    </row>
    <row r="7">
      <c r="B7" s="34" t="inlineStr">
        <is>
          <t>Claim 3</t>
        </is>
      </c>
      <c r="C7" s="18" t="inlineStr">
        <is>
          <t>Progress claim — installation works</t>
        </is>
      </c>
      <c r="D7" s="20" t="n"/>
      <c r="E7" s="19">
        <f>D7*0.1</f>
        <v/>
      </c>
      <c r="F7" s="19">
        <f>D7+E7</f>
        <v/>
      </c>
      <c r="G7" s="20" t="n"/>
      <c r="H7" s="35" t="inlineStr">
        <is>
          <t>Sep 2026</t>
        </is>
      </c>
      <c r="I7" s="36" t="inlineStr">
        <is>
          <t>~30 Oct 2026</t>
        </is>
      </c>
      <c r="J7" s="35" t="n"/>
      <c r="K7" s="18">
        <f>IF(G7&gt;=F7,"✓ PAID",IF(G7&gt;0,"part-paid",IF(D7&gt;0,"to invoice","")))</f>
        <v/>
      </c>
    </row>
    <row r="8">
      <c r="B8" s="34" t="inlineStr">
        <is>
          <t>Claim 4</t>
        </is>
      </c>
      <c r="C8" s="18" t="inlineStr">
        <is>
          <t>Final — completion, demob &amp; retention release</t>
        </is>
      </c>
      <c r="D8" s="20" t="n"/>
      <c r="E8" s="19">
        <f>D8*0.1</f>
        <v/>
      </c>
      <c r="F8" s="19">
        <f>D8+E8</f>
        <v/>
      </c>
      <c r="G8" s="20" t="n"/>
      <c r="H8" s="35" t="inlineStr">
        <is>
          <t>Oct 2026</t>
        </is>
      </c>
      <c r="I8" s="36" t="inlineStr">
        <is>
          <t>~30 Nov 2026</t>
        </is>
      </c>
      <c r="J8" s="35" t="n"/>
      <c r="K8" s="18">
        <f>IF(G8&gt;=F8,"✓ PAID",IF(G8&gt;0,"part-paid",IF(D8&gt;0,"to invoice","")))</f>
        <v/>
      </c>
    </row>
    <row r="50">
      <c r="B50" s="37" t="n"/>
      <c r="C50" s="38" t="inlineStr">
        <is>
          <t>TOTAL CLAIMS</t>
        </is>
      </c>
      <c r="D50" s="39">
        <f>SUM(D5:D8)</f>
        <v/>
      </c>
      <c r="E50" s="39">
        <f>SUM(E5:E8)</f>
        <v/>
      </c>
      <c r="F50" s="39">
        <f>SUM(F5:F8)</f>
        <v/>
      </c>
      <c r="G50" s="39">
        <f>SUM(G5:G8)</f>
        <v/>
      </c>
      <c r="H50" s="37" t="n"/>
      <c r="I50" s="37" t="n"/>
      <c r="J50" s="37" t="n"/>
      <c r="K50" s="37" t="n"/>
    </row>
    <row r="51">
      <c r="C51" s="30" t="inlineStr">
        <is>
          <t>Reconcile to contract $2,789,004.51:</t>
        </is>
      </c>
      <c r="D51" s="31">
        <f>D50-2789004.51</f>
        <v/>
      </c>
    </row>
  </sheetData>
  <mergeCells count="1">
    <mergeCell ref="B2:K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13"/>
  <sheetViews>
    <sheetView showGridLines="0" workbookViewId="0">
      <selection activeCell="A1" sqref="A1"/>
    </sheetView>
  </sheetViews>
  <sheetFormatPr baseColWidth="8" defaultRowHeight="15"/>
  <cols>
    <col width="1.5" customWidth="1" min="1" max="1"/>
    <col width="10" customWidth="1" min="2" max="2"/>
    <col width="40" customWidth="1" min="3" max="3"/>
    <col width="15" customWidth="1" min="4" max="4"/>
    <col width="15" customWidth="1" min="5" max="5"/>
    <col width="14" customWidth="1" min="6" max="6"/>
    <col width="32" customWidth="1" min="7" max="7"/>
  </cols>
  <sheetData>
    <row r="2" ht="24" customHeight="1">
      <c r="B2" s="14" t="inlineStr">
        <is>
          <t>DISCREPANCIES, VARIATIONS &amp; CLAIMS LOG — estimate vs PO, cost over-runs, variations</t>
        </is>
      </c>
    </row>
    <row r="4">
      <c r="B4" s="15" t="inlineStr">
        <is>
          <t>Ref</t>
        </is>
      </c>
      <c r="C4" s="15" t="inlineStr">
        <is>
          <t>Item / issue</t>
        </is>
      </c>
      <c r="D4" s="15" t="inlineStr">
        <is>
          <t>Estimate $</t>
        </is>
      </c>
      <c r="E4" s="15" t="inlineStr">
        <is>
          <t>PO $</t>
        </is>
      </c>
      <c r="F4" s="15" t="inlineStr">
        <is>
          <t>Δ variance</t>
        </is>
      </c>
      <c r="G4" s="15" t="inlineStr">
        <is>
          <t>Status / action</t>
        </is>
      </c>
    </row>
    <row r="5" ht="42" customHeight="1">
      <c r="B5" s="17" t="inlineStr">
        <is>
          <t>6.4</t>
        </is>
      </c>
      <c r="C5" s="18" t="inlineStr">
        <is>
          <t>Weather Standdown — Personnel &amp; Equipment</t>
        </is>
      </c>
      <c r="D5" s="19" t="n">
        <v>33661.15</v>
      </c>
      <c r="E5" s="19" t="n">
        <v>0</v>
      </c>
      <c r="F5" s="40">
        <f>D5-E5</f>
        <v/>
      </c>
      <c r="G5" s="41" t="inlineStr">
        <is>
          <t>In estimate, EXCLUDED from PO — raise as a variation/claim if a weather standdown is incurred.</t>
        </is>
      </c>
    </row>
    <row r="6">
      <c r="B6" s="42" t="n"/>
      <c r="C6" s="42" t="n"/>
      <c r="D6" s="20" t="n"/>
      <c r="E6" s="20" t="n"/>
      <c r="F6" s="43">
        <f>D6-E6</f>
        <v/>
      </c>
      <c r="G6" s="42" t="n"/>
    </row>
    <row r="7">
      <c r="B7" s="42" t="n"/>
      <c r="C7" s="42" t="n"/>
      <c r="D7" s="20" t="n"/>
      <c r="E7" s="20" t="n"/>
      <c r="F7" s="43">
        <f>D7-E7</f>
        <v/>
      </c>
      <c r="G7" s="42" t="n"/>
    </row>
    <row r="8">
      <c r="B8" s="42" t="n"/>
      <c r="C8" s="42" t="n"/>
      <c r="D8" s="20" t="n"/>
      <c r="E8" s="20" t="n"/>
      <c r="F8" s="43">
        <f>D8-E8</f>
        <v/>
      </c>
      <c r="G8" s="42" t="n"/>
    </row>
    <row r="9">
      <c r="B9" s="42" t="n"/>
      <c r="C9" s="42" t="n"/>
      <c r="D9" s="20" t="n"/>
      <c r="E9" s="20" t="n"/>
      <c r="F9" s="43">
        <f>D9-E9</f>
        <v/>
      </c>
      <c r="G9" s="42" t="n"/>
    </row>
    <row r="10">
      <c r="B10" s="42" t="n"/>
      <c r="C10" s="42" t="n"/>
      <c r="D10" s="20" t="n"/>
      <c r="E10" s="20" t="n"/>
      <c r="F10" s="43">
        <f>D10-E10</f>
        <v/>
      </c>
      <c r="G10" s="42" t="n"/>
    </row>
    <row r="11">
      <c r="B11" s="42" t="n"/>
      <c r="C11" s="42" t="n"/>
      <c r="D11" s="20" t="n"/>
      <c r="E11" s="20" t="n"/>
      <c r="F11" s="43">
        <f>D11-E11</f>
        <v/>
      </c>
      <c r="G11" s="42" t="n"/>
    </row>
    <row r="12">
      <c r="B12" s="42" t="n"/>
      <c r="C12" s="42" t="n"/>
      <c r="D12" s="20" t="n"/>
      <c r="E12" s="20" t="n"/>
      <c r="F12" s="43">
        <f>D12-E12</f>
        <v/>
      </c>
      <c r="G12" s="42" t="n"/>
    </row>
    <row r="13">
      <c r="B13" s="42" t="n"/>
      <c r="C13" s="42" t="n"/>
      <c r="D13" s="20" t="n"/>
      <c r="E13" s="20" t="n"/>
      <c r="F13" s="43">
        <f>D13-E13</f>
        <v/>
      </c>
      <c r="G13" s="42" t="n"/>
    </row>
  </sheetData>
  <mergeCells count="1">
    <mergeCell ref="B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2026-07-14T07:04:29Z</dcterms:created>
  <dcterms:modified xmlns:dcterms="http://purl.org/dc/terms/" xmlns:xsi="http://www.w3.org/2001/XMLSchema-instance" xsi:type="dcterms:W3CDTF">2026-07-14T07:04:29Z</dcterms:modified>
</cp:coreProperties>
</file>